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berron\Desktop\Mellomlagring dokument\2017\"/>
    </mc:Choice>
  </mc:AlternateContent>
  <bookViews>
    <workbookView xWindow="0" yWindow="0" windowWidth="18870" windowHeight="7815" tabRatio="500"/>
  </bookViews>
  <sheets>
    <sheet name="2017" sheetId="1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8" i="1" l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T24" i="1"/>
  <c r="T25" i="1"/>
  <c r="U25" i="1"/>
  <c r="V25" i="1"/>
  <c r="N5" i="1"/>
  <c r="V26" i="1"/>
  <c r="M7" i="1"/>
  <c r="M10" i="1"/>
  <c r="M11" i="1"/>
  <c r="M18" i="1"/>
  <c r="M5" i="1"/>
  <c r="U26" i="1"/>
  <c r="U22" i="1"/>
  <c r="V22" i="1"/>
  <c r="V23" i="1"/>
  <c r="U23" i="1"/>
  <c r="R7" i="1"/>
  <c r="T7" i="1"/>
  <c r="R8" i="1"/>
  <c r="T8" i="1"/>
  <c r="R9" i="1"/>
  <c r="T9" i="1"/>
  <c r="R10" i="1"/>
  <c r="T1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R18" i="1"/>
  <c r="T18" i="1"/>
  <c r="T19" i="1"/>
  <c r="X7" i="1"/>
  <c r="Z7" i="1"/>
  <c r="X8" i="1"/>
  <c r="Z8" i="1"/>
  <c r="X9" i="1"/>
  <c r="Z9" i="1"/>
  <c r="X10" i="1"/>
  <c r="Z10" i="1"/>
  <c r="X11" i="1"/>
  <c r="Z11" i="1"/>
  <c r="X12" i="1"/>
  <c r="Z12" i="1"/>
  <c r="X13" i="1"/>
  <c r="Z13" i="1"/>
  <c r="X14" i="1"/>
  <c r="Z14" i="1"/>
  <c r="X15" i="1"/>
  <c r="Z15" i="1"/>
  <c r="X16" i="1"/>
  <c r="Z16" i="1"/>
  <c r="X17" i="1"/>
  <c r="Z17" i="1"/>
  <c r="X18" i="1"/>
  <c r="Z18" i="1"/>
  <c r="Z19" i="1"/>
  <c r="AC19" i="1"/>
  <c r="AC20" i="1"/>
  <c r="AC21" i="1"/>
  <c r="AC11" i="1"/>
  <c r="O11" i="1"/>
  <c r="AG11" i="1"/>
  <c r="AC14" i="1"/>
  <c r="O14" i="1"/>
  <c r="AG14" i="1"/>
  <c r="AG19" i="1"/>
  <c r="AC7" i="1"/>
  <c r="AF7" i="1"/>
  <c r="AC8" i="1"/>
  <c r="AF8" i="1"/>
  <c r="AC9" i="1"/>
  <c r="AF9" i="1"/>
  <c r="AC10" i="1"/>
  <c r="AF10" i="1"/>
  <c r="AF11" i="1"/>
  <c r="AC12" i="1"/>
  <c r="AF12" i="1"/>
  <c r="AC13" i="1"/>
  <c r="AF13" i="1"/>
  <c r="AF14" i="1"/>
  <c r="AC15" i="1"/>
  <c r="AF15" i="1"/>
  <c r="AC16" i="1"/>
  <c r="AF16" i="1"/>
  <c r="AC17" i="1"/>
  <c r="AF17" i="1"/>
  <c r="AC18" i="1"/>
  <c r="AF18" i="1"/>
  <c r="AF19" i="1"/>
  <c r="U7" i="1"/>
  <c r="AA7" i="1"/>
  <c r="AD7" i="1"/>
  <c r="AE7" i="1"/>
  <c r="U8" i="1"/>
  <c r="AA8" i="1"/>
  <c r="AD8" i="1"/>
  <c r="AE8" i="1"/>
  <c r="U9" i="1"/>
  <c r="AA9" i="1"/>
  <c r="AD9" i="1"/>
  <c r="AE9" i="1"/>
  <c r="U10" i="1"/>
  <c r="AA10" i="1"/>
  <c r="AD10" i="1"/>
  <c r="AE10" i="1"/>
  <c r="U11" i="1"/>
  <c r="AA11" i="1"/>
  <c r="AD11" i="1"/>
  <c r="AE11" i="1"/>
  <c r="U12" i="1"/>
  <c r="AA12" i="1"/>
  <c r="AD12" i="1"/>
  <c r="AE12" i="1"/>
  <c r="U13" i="1"/>
  <c r="AA13" i="1"/>
  <c r="AD13" i="1"/>
  <c r="AE13" i="1"/>
  <c r="U14" i="1"/>
  <c r="AA14" i="1"/>
  <c r="AD14" i="1"/>
  <c r="AE14" i="1"/>
  <c r="U15" i="1"/>
  <c r="AA15" i="1"/>
  <c r="AD15" i="1"/>
  <c r="AE15" i="1"/>
  <c r="U16" i="1"/>
  <c r="AA16" i="1"/>
  <c r="AD16" i="1"/>
  <c r="AE16" i="1"/>
  <c r="U17" i="1"/>
  <c r="AA17" i="1"/>
  <c r="AD17" i="1"/>
  <c r="AE17" i="1"/>
  <c r="U18" i="1"/>
  <c r="AA18" i="1"/>
  <c r="AD18" i="1"/>
  <c r="AE18" i="1"/>
  <c r="AE19" i="1"/>
  <c r="AD19" i="1"/>
  <c r="AA19" i="1"/>
  <c r="U19" i="1"/>
  <c r="O18" i="1"/>
  <c r="AG18" i="1"/>
  <c r="AB18" i="1"/>
  <c r="O17" i="1"/>
  <c r="AG17" i="1"/>
  <c r="AB17" i="1"/>
  <c r="O16" i="1"/>
  <c r="AG16" i="1"/>
  <c r="AB16" i="1"/>
  <c r="O15" i="1"/>
  <c r="AG15" i="1"/>
  <c r="AB15" i="1"/>
  <c r="AB14" i="1"/>
  <c r="O13" i="1"/>
  <c r="AG13" i="1"/>
  <c r="AB13" i="1"/>
  <c r="O12" i="1"/>
  <c r="AG12" i="1"/>
  <c r="AB12" i="1"/>
  <c r="AB11" i="1"/>
  <c r="O10" i="1"/>
  <c r="AG10" i="1"/>
  <c r="AB10" i="1"/>
  <c r="O9" i="1"/>
  <c r="AG9" i="1"/>
  <c r="AB9" i="1"/>
  <c r="O8" i="1"/>
  <c r="AG8" i="1"/>
  <c r="AB8" i="1"/>
  <c r="O7" i="1"/>
  <c r="AG7" i="1"/>
  <c r="AB7" i="1"/>
  <c r="X5" i="1"/>
  <c r="R5" i="1"/>
  <c r="O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<sst xmlns="http://schemas.openxmlformats.org/spreadsheetml/2006/main" count="104" uniqueCount="72">
  <si>
    <t>Fordeling 2017</t>
  </si>
  <si>
    <t>Kvinner</t>
  </si>
  <si>
    <t>Menn</t>
  </si>
  <si>
    <t>Totalt</t>
  </si>
  <si>
    <t>6-12 år</t>
  </si>
  <si>
    <t>13-19 år</t>
  </si>
  <si>
    <t>0-5</t>
  </si>
  <si>
    <t>6-12</t>
  </si>
  <si>
    <t>13-19</t>
  </si>
  <si>
    <t>20-25</t>
  </si>
  <si>
    <t>26-</t>
  </si>
  <si>
    <t>Sum målgruppe</t>
  </si>
  <si>
    <t>Faktor</t>
  </si>
  <si>
    <t>Medl. fa.</t>
  </si>
  <si>
    <t>Tiltak</t>
  </si>
  <si>
    <t>Utbetaling til klubb</t>
  </si>
  <si>
    <t>Full fordeling</t>
  </si>
  <si>
    <t>Sum utbetaling til klubb</t>
  </si>
  <si>
    <t>Sum full fordeling</t>
  </si>
  <si>
    <t>Differanse pga 1/3 og 2/3</t>
  </si>
  <si>
    <t>Differanse pga 1/3 og 2/3 og 10%</t>
  </si>
  <si>
    <t>Snitt pr medlem</t>
  </si>
  <si>
    <t>per medl</t>
  </si>
  <si>
    <t>KL14200002</t>
  </si>
  <si>
    <t>Fjøra Fotballkl.</t>
  </si>
  <si>
    <t>KL14200003</t>
  </si>
  <si>
    <t>Kaupanger IL</t>
  </si>
  <si>
    <t>KL14200004</t>
  </si>
  <si>
    <t>Sogndal IL / Sogndal IL Fotball</t>
  </si>
  <si>
    <t>KL14200005</t>
  </si>
  <si>
    <t>Studentspretten Idrettslag</t>
  </si>
  <si>
    <t>KL14200006</t>
  </si>
  <si>
    <t>Sogndal Pistolklubb</t>
  </si>
  <si>
    <t>KL14200008</t>
  </si>
  <si>
    <t>Norane IL.</t>
  </si>
  <si>
    <t>KL14200009</t>
  </si>
  <si>
    <t>Sogndal Køyre- og Rideklubb</t>
  </si>
  <si>
    <t>NAF Indre Sogn Motorsportklubb</t>
  </si>
  <si>
    <t>Sjøspretten IL</t>
  </si>
  <si>
    <t>Sogn fridykkarklubb</t>
  </si>
  <si>
    <t>Sogn Sykkelklubb (50% andel)</t>
  </si>
  <si>
    <t>KL14200018</t>
  </si>
  <si>
    <t>Fjærland IL</t>
  </si>
  <si>
    <t>Sum samla tiltak og aktivitet</t>
  </si>
  <si>
    <t>Søknadsdel</t>
  </si>
  <si>
    <t xml:space="preserve">Fordeling LAM </t>
  </si>
  <si>
    <t>Pr medlem</t>
  </si>
  <si>
    <t>Sogn Sykkelklubb er registrert i Luster, med medlemmer i Sogndal og Luster.</t>
  </si>
  <si>
    <t>Støtte blir gitt frå begge idrettsråd med halv andel i forhold til andre Idrettslag.</t>
  </si>
  <si>
    <t>Orgleddnummer</t>
  </si>
  <si>
    <t>Orgleddnavn</t>
  </si>
  <si>
    <t>M0-5</t>
  </si>
  <si>
    <t>M6-12</t>
  </si>
  <si>
    <t>M13-19</t>
  </si>
  <si>
    <t>M20-25</t>
  </si>
  <si>
    <t>M26-</t>
  </si>
  <si>
    <t>K0-5</t>
  </si>
  <si>
    <t>K6-12</t>
  </si>
  <si>
    <t>K13-19</t>
  </si>
  <si>
    <t>K20-25</t>
  </si>
  <si>
    <t>K26-</t>
  </si>
  <si>
    <t>MSum</t>
  </si>
  <si>
    <t>KSum</t>
  </si>
  <si>
    <t>Total</t>
  </si>
  <si>
    <t>IR1420</t>
  </si>
  <si>
    <t>Sogndal Idrettsråd</t>
  </si>
  <si>
    <t>Sogndal IL</t>
  </si>
  <si>
    <t>KL14200016</t>
  </si>
  <si>
    <t>Sogndal IL - Fotball</t>
  </si>
  <si>
    <t>NAF Indre Sogn Motorsportklub</t>
  </si>
  <si>
    <t>KL14260011</t>
  </si>
  <si>
    <t>SOGN CYKLEKLUBB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</si>
</sst>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&quot;kr&quot;\ * #,##0.00_ ;_ &quot;kr&quot;\ * \-#,##0.00_ ;_ &quot;kr&quot;\ * &quot;-&quot;??_ ;_ @_ 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??_);_(@_)"/>
    <numFmt numFmtId="169" formatCode="_ [$kr-414]\ * #,##0.00_ ;_ [$kr-414]\ * \-#,##0.00_ ;_ [$kr-414]\ * &quot;-&quot;??_ ;_ @_ "/>
    <numFmt numFmtId="170" formatCode="_ * #,##0.00_ ;_ * \-#,##0.00_ ;_ * &quot;-&quot;??_ ;_ @_ "/>
  </numFmts>
  <fonts count="1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.25"/>
      <color indexed="8"/>
      <name val="Tahoma"/>
      <family val="2"/>
    </font>
    <font>
      <b/>
      <sz val="8.5"/>
      <name val="Arial"/>
      <family val="2"/>
    </font>
    <font>
      <b/>
      <sz val="8.25"/>
      <name val="Tahoma"/>
      <family val="2"/>
    </font>
    <font>
      <b/>
      <sz val="9.75"/>
      <color indexed="8"/>
      <name val="Arial"/>
      <family val="2"/>
    </font>
    <font>
      <b/>
      <sz val="10"/>
      <color indexed="8"/>
      <name val="MS Sans Serif"/>
      <family val="2"/>
    </font>
    <font>
      <sz val="8"/>
      <name val="Verdana"/>
      <family val="2"/>
    </font>
    <font>
      <b/>
      <sz val="10"/>
      <name val="MS Sans Serif"/>
      <family val="2"/>
    </font>
    <font>
      <sz val="10"/>
      <name val="MS Sans Serif"/>
    </font>
    <font>
      <b/>
      <sz val="10"/>
      <color rgb="FFFF0000"/>
      <name val="MS Sans Serif"/>
      <family val="2"/>
    </font>
    <font>
      <b/>
      <sz val="8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EACCE"/>
        <bgColor indexed="64"/>
      </patternFill>
    </fill>
    <fill>
      <patternFill patternType="solid">
        <fgColor rgb="FFEAECF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4" borderId="1" xfId="0" applyFont="1" applyFill="1" applyBorder="1" applyAlignment="1"/>
    <xf numFmtId="0" fontId="4" fillId="4" borderId="3" xfId="0" applyFont="1" applyFill="1" applyBorder="1" applyAlignment="1"/>
    <xf numFmtId="0" fontId="4" fillId="5" borderId="0" xfId="0" applyFont="1" applyFill="1"/>
    <xf numFmtId="0" fontId="5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quotePrefix="1" applyNumberFormat="1" applyFont="1" applyFill="1" applyBorder="1" applyAlignment="1" applyProtection="1">
      <alignment horizontal="center" vertical="center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right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7" fillId="7" borderId="7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164" fontId="5" fillId="7" borderId="7" xfId="2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7" fillId="7" borderId="7" xfId="0" applyNumberFormat="1" applyFont="1" applyFill="1" applyBorder="1" applyAlignment="1" applyProtection="1">
      <alignment horizontal="center" vertical="center" wrapText="1"/>
    </xf>
    <xf numFmtId="0" fontId="7" fillId="8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 applyProtection="1">
      <alignment horizontal="center"/>
    </xf>
    <xf numFmtId="167" fontId="4" fillId="4" borderId="4" xfId="1" applyNumberFormat="1" applyFont="1" applyFill="1" applyBorder="1" applyAlignment="1" applyProtection="1">
      <alignment horizontal="center"/>
    </xf>
    <xf numFmtId="167" fontId="4" fillId="0" borderId="8" xfId="0" applyNumberFormat="1" applyFont="1" applyBorder="1"/>
    <xf numFmtId="0" fontId="6" fillId="0" borderId="9" xfId="0" applyFont="1" applyBorder="1" applyAlignment="1">
      <alignment horizontal="center"/>
    </xf>
    <xf numFmtId="166" fontId="4" fillId="0" borderId="8" xfId="1" applyNumberFormat="1" applyFont="1" applyBorder="1" applyAlignment="1">
      <alignment horizontal="center"/>
    </xf>
    <xf numFmtId="0" fontId="9" fillId="0" borderId="8" xfId="0" applyNumberFormat="1" applyFont="1" applyFill="1" applyBorder="1" applyAlignment="1" applyProtection="1">
      <alignment horizontal="center"/>
    </xf>
    <xf numFmtId="0" fontId="0" fillId="7" borderId="9" xfId="0" applyNumberFormat="1" applyFill="1" applyBorder="1" applyAlignment="1" applyProtection="1"/>
    <xf numFmtId="0" fontId="7" fillId="6" borderId="9" xfId="0" applyNumberFormat="1" applyFont="1" applyFill="1" applyBorder="1" applyAlignment="1" applyProtection="1">
      <alignment horizontal="center" vertical="center" wrapText="1"/>
    </xf>
    <xf numFmtId="164" fontId="0" fillId="7" borderId="9" xfId="2" applyFont="1" applyFill="1" applyBorder="1"/>
    <xf numFmtId="0" fontId="0" fillId="0" borderId="9" xfId="0" applyNumberFormat="1" applyFill="1" applyBorder="1" applyAlignment="1" applyProtection="1"/>
    <xf numFmtId="0" fontId="1" fillId="6" borderId="9" xfId="0" applyFont="1" applyFill="1" applyBorder="1"/>
    <xf numFmtId="0" fontId="0" fillId="7" borderId="9" xfId="0" applyFill="1" applyBorder="1"/>
    <xf numFmtId="0" fontId="0" fillId="8" borderId="9" xfId="0" applyFill="1" applyBorder="1"/>
    <xf numFmtId="0" fontId="0" fillId="0" borderId="9" xfId="0" applyBorder="1"/>
    <xf numFmtId="1" fontId="8" fillId="0" borderId="0" xfId="0" applyNumberFormat="1" applyFont="1" applyAlignment="1">
      <alignment horizontal="center" vertical="center"/>
    </xf>
    <xf numFmtId="167" fontId="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64" fontId="1" fillId="9" borderId="0" xfId="2" applyFont="1" applyFill="1" applyBorder="1" applyAlignment="1" applyProtection="1"/>
    <xf numFmtId="0" fontId="1" fillId="6" borderId="0" xfId="0" applyNumberFormat="1" applyFont="1" applyFill="1" applyBorder="1" applyAlignment="1" applyProtection="1"/>
    <xf numFmtId="164" fontId="0" fillId="0" borderId="0" xfId="2" applyFont="1"/>
    <xf numFmtId="0" fontId="1" fillId="9" borderId="0" xfId="0" applyFont="1" applyFill="1"/>
    <xf numFmtId="0" fontId="0" fillId="9" borderId="0" xfId="0" applyFill="1"/>
    <xf numFmtId="0" fontId="0" fillId="0" borderId="4" xfId="0" applyBorder="1" applyAlignment="1">
      <alignment wrapText="1"/>
    </xf>
    <xf numFmtId="0" fontId="10" fillId="10" borderId="4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166" fontId="4" fillId="0" borderId="4" xfId="1" applyNumberFormat="1" applyFont="1" applyBorder="1" applyAlignment="1">
      <alignment horizontal="left"/>
    </xf>
    <xf numFmtId="166" fontId="4" fillId="0" borderId="0" xfId="1" applyNumberFormat="1" applyFont="1" applyAlignment="1">
      <alignment horizontal="left"/>
    </xf>
    <xf numFmtId="0" fontId="0" fillId="0" borderId="4" xfId="0" applyBorder="1"/>
    <xf numFmtId="168" fontId="0" fillId="0" borderId="4" xfId="1" applyNumberFormat="1" applyFont="1" applyBorder="1"/>
    <xf numFmtId="166" fontId="9" fillId="0" borderId="4" xfId="1" applyNumberFormat="1" applyFont="1" applyFill="1" applyBorder="1" applyAlignment="1" applyProtection="1"/>
    <xf numFmtId="164" fontId="11" fillId="6" borderId="4" xfId="2" applyFont="1" applyFill="1" applyBorder="1" applyAlignment="1" applyProtection="1"/>
    <xf numFmtId="164" fontId="12" fillId="7" borderId="4" xfId="2" applyFont="1" applyFill="1" applyBorder="1" applyAlignment="1" applyProtection="1"/>
    <xf numFmtId="166" fontId="13" fillId="0" borderId="0" xfId="1" applyNumberFormat="1" applyFont="1" applyFill="1" applyBorder="1" applyAlignment="1" applyProtection="1"/>
    <xf numFmtId="166" fontId="0" fillId="0" borderId="4" xfId="0" applyNumberFormat="1" applyBorder="1"/>
    <xf numFmtId="169" fontId="1" fillId="6" borderId="4" xfId="0" applyNumberFormat="1" applyFont="1" applyFill="1" applyBorder="1"/>
    <xf numFmtId="164" fontId="0" fillId="7" borderId="4" xfId="2" applyFont="1" applyFill="1" applyBorder="1"/>
    <xf numFmtId="169" fontId="0" fillId="8" borderId="4" xfId="2" applyNumberFormat="1" applyFont="1" applyFill="1" applyBorder="1"/>
    <xf numFmtId="169" fontId="0" fillId="0" borderId="4" xfId="0" applyNumberFormat="1" applyBorder="1"/>
    <xf numFmtId="164" fontId="4" fillId="0" borderId="0" xfId="2" applyFont="1"/>
    <xf numFmtId="0" fontId="1" fillId="0" borderId="4" xfId="0" applyFont="1" applyBorder="1" applyAlignment="1">
      <alignment wrapText="1"/>
    </xf>
    <xf numFmtId="164" fontId="1" fillId="0" borderId="0" xfId="2" applyFont="1"/>
    <xf numFmtId="0" fontId="10" fillId="10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right" vertical="center" wrapText="1"/>
    </xf>
    <xf numFmtId="164" fontId="1" fillId="7" borderId="0" xfId="2" applyFont="1" applyFill="1"/>
    <xf numFmtId="166" fontId="0" fillId="0" borderId="0" xfId="0" applyNumberFormat="1"/>
    <xf numFmtId="169" fontId="0" fillId="6" borderId="0" xfId="0" applyNumberFormat="1" applyFill="1"/>
    <xf numFmtId="170" fontId="0" fillId="7" borderId="0" xfId="0" applyNumberFormat="1" applyFill="1"/>
    <xf numFmtId="169" fontId="0" fillId="8" borderId="0" xfId="2" applyNumberFormat="1" applyFont="1" applyFill="1"/>
    <xf numFmtId="169" fontId="0" fillId="11" borderId="0" xfId="0" applyNumberFormat="1" applyFill="1"/>
    <xf numFmtId="164" fontId="0" fillId="12" borderId="0" xfId="0" applyNumberFormat="1" applyFill="1"/>
    <xf numFmtId="0" fontId="4" fillId="0" borderId="0" xfId="0" applyFont="1"/>
    <xf numFmtId="170" fontId="0" fillId="11" borderId="0" xfId="0" applyNumberFormat="1" applyFill="1"/>
    <xf numFmtId="0" fontId="4" fillId="0" borderId="1" xfId="0" applyFont="1" applyBorder="1"/>
    <xf numFmtId="0" fontId="0" fillId="0" borderId="2" xfId="0" applyBorder="1"/>
    <xf numFmtId="0" fontId="0" fillId="0" borderId="2" xfId="0" applyFill="1" applyBorder="1"/>
    <xf numFmtId="166" fontId="0" fillId="7" borderId="3" xfId="0" applyNumberFormat="1" applyFill="1" applyBorder="1"/>
    <xf numFmtId="16" fontId="0" fillId="13" borderId="0" xfId="0" applyNumberFormat="1" applyFill="1"/>
    <xf numFmtId="0" fontId="0" fillId="13" borderId="0" xfId="0" applyFill="1"/>
    <xf numFmtId="169" fontId="0" fillId="7" borderId="0" xfId="0" applyNumberFormat="1" applyFill="1"/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166" fontId="0" fillId="0" borderId="0" xfId="0" applyNumberFormat="1" applyFill="1" applyBorder="1"/>
    <xf numFmtId="170" fontId="0" fillId="0" borderId="0" xfId="0" applyNumberFormat="1"/>
    <xf numFmtId="0" fontId="1" fillId="11" borderId="0" xfId="0" applyFont="1" applyFill="1"/>
    <xf numFmtId="0" fontId="4" fillId="6" borderId="0" xfId="0" applyFont="1" applyFill="1" applyBorder="1"/>
    <xf numFmtId="170" fontId="1" fillId="6" borderId="0" xfId="0" applyNumberFormat="1" applyFont="1" applyFill="1"/>
    <xf numFmtId="0" fontId="4" fillId="0" borderId="0" xfId="0" applyFont="1" applyFill="1" applyBorder="1"/>
    <xf numFmtId="0" fontId="0" fillId="12" borderId="0" xfId="0" applyFill="1"/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4" fillId="14" borderId="11" xfId="0" applyFont="1" applyFill="1" applyBorder="1" applyAlignment="1">
      <alignment vertical="center" wrapText="1"/>
    </xf>
    <xf numFmtId="0" fontId="14" fillId="14" borderId="12" xfId="0" applyFont="1" applyFill="1" applyBorder="1" applyAlignment="1">
      <alignment vertical="center" wrapText="1"/>
    </xf>
    <xf numFmtId="0" fontId="14" fillId="14" borderId="13" xfId="0" applyFont="1" applyFill="1" applyBorder="1" applyAlignment="1">
      <alignment vertical="center" wrapText="1"/>
    </xf>
    <xf numFmtId="0" fontId="10" fillId="14" borderId="14" xfId="0" applyFont="1" applyFill="1" applyBorder="1" applyAlignment="1">
      <alignment vertical="center" wrapText="1"/>
    </xf>
    <xf numFmtId="0" fontId="10" fillId="14" borderId="4" xfId="0" applyFont="1" applyFill="1" applyBorder="1" applyAlignment="1">
      <alignment vertical="center" wrapText="1"/>
    </xf>
    <xf numFmtId="0" fontId="10" fillId="14" borderId="4" xfId="0" applyFont="1" applyFill="1" applyBorder="1" applyAlignment="1">
      <alignment horizontal="right" vertical="center" wrapText="1"/>
    </xf>
    <xf numFmtId="0" fontId="10" fillId="14" borderId="15" xfId="0" applyFont="1" applyFill="1" applyBorder="1" applyAlignment="1">
      <alignment horizontal="right" vertical="center" wrapText="1"/>
    </xf>
    <xf numFmtId="0" fontId="10" fillId="15" borderId="14" xfId="0" applyFont="1" applyFill="1" applyBorder="1" applyAlignment="1">
      <alignment vertical="center" wrapText="1"/>
    </xf>
    <xf numFmtId="0" fontId="10" fillId="15" borderId="4" xfId="0" applyFont="1" applyFill="1" applyBorder="1" applyAlignment="1">
      <alignment vertical="center" wrapText="1"/>
    </xf>
    <xf numFmtId="0" fontId="10" fillId="16" borderId="4" xfId="0" applyFont="1" applyFill="1" applyBorder="1" applyAlignment="1">
      <alignment horizontal="right" vertical="center" wrapText="1"/>
    </xf>
    <xf numFmtId="0" fontId="10" fillId="15" borderId="4" xfId="0" applyFont="1" applyFill="1" applyBorder="1" applyAlignment="1">
      <alignment horizontal="right" vertical="center" wrapText="1"/>
    </xf>
    <xf numFmtId="0" fontId="10" fillId="15" borderId="15" xfId="0" applyFont="1" applyFill="1" applyBorder="1" applyAlignment="1">
      <alignment horizontal="right" vertical="center" wrapText="1"/>
    </xf>
    <xf numFmtId="0" fontId="10" fillId="16" borderId="0" xfId="0" applyFont="1" applyFill="1" applyBorder="1" applyAlignment="1">
      <alignment horizontal="right" vertical="center" wrapText="1"/>
    </xf>
    <xf numFmtId="0" fontId="10" fillId="10" borderId="0" xfId="0" applyFont="1" applyFill="1" applyBorder="1" applyAlignment="1">
      <alignment horizontal="right" vertical="center" wrapText="1"/>
    </xf>
    <xf numFmtId="0" fontId="10" fillId="15" borderId="16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0" fillId="15" borderId="17" xfId="0" applyFont="1" applyFill="1" applyBorder="1" applyAlignment="1">
      <alignment vertical="center" wrapText="1"/>
    </xf>
    <xf numFmtId="0" fontId="10" fillId="15" borderId="10" xfId="0" applyFont="1" applyFill="1" applyBorder="1" applyAlignment="1">
      <alignment vertical="center" wrapText="1"/>
    </xf>
    <xf numFmtId="0" fontId="10" fillId="16" borderId="10" xfId="0" applyFont="1" applyFill="1" applyBorder="1" applyAlignment="1">
      <alignment horizontal="right" vertical="center" wrapText="1"/>
    </xf>
    <xf numFmtId="0" fontId="10" fillId="15" borderId="10" xfId="0" applyFont="1" applyFill="1" applyBorder="1" applyAlignment="1">
      <alignment horizontal="right" vertical="center" wrapText="1"/>
    </xf>
    <xf numFmtId="164" fontId="7" fillId="6" borderId="7" xfId="2" applyFont="1" applyFill="1" applyBorder="1" applyAlignment="1" applyProtection="1">
      <alignment horizontal="center" vertical="center" wrapText="1"/>
    </xf>
    <xf numFmtId="164" fontId="7" fillId="6" borderId="9" xfId="2" applyFont="1" applyFill="1" applyBorder="1" applyAlignment="1" applyProtection="1">
      <alignment horizontal="center" vertical="center" wrapText="1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inbach1/Downloads/Tildeling%20aktivitetsmidler%202016%20pga%20medlemstal%20i%202015_151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tabSelected="1" zoomScale="107" zoomScaleNormal="76" zoomScalePageLayoutView="76" workbookViewId="0">
      <selection activeCell="U32" sqref="U32"/>
    </sheetView>
  </sheetViews>
  <sheetFormatPr baseColWidth="10" defaultColWidth="11.42578125" defaultRowHeight="12.75" x14ac:dyDescent="0.2"/>
  <cols>
    <col min="1" max="1" width="19.42578125" customWidth="1"/>
    <col min="2" max="2" width="27.28515625" customWidth="1"/>
    <col min="3" max="3" width="0.28515625" style="2" hidden="1" customWidth="1"/>
    <col min="4" max="4" width="5.28515625" style="2" hidden="1" customWidth="1"/>
    <col min="5" max="5" width="5.85546875" style="2" hidden="1" customWidth="1"/>
    <col min="6" max="6" width="6.42578125" style="2" hidden="1" customWidth="1"/>
    <col min="7" max="7" width="5.28515625" style="2" hidden="1" customWidth="1"/>
    <col min="8" max="8" width="5" style="2" hidden="1" customWidth="1"/>
    <col min="9" max="9" width="5.28515625" style="2" hidden="1" customWidth="1"/>
    <col min="10" max="10" width="5.85546875" style="2" hidden="1" customWidth="1"/>
    <col min="11" max="11" width="6.42578125" style="2" hidden="1" customWidth="1"/>
    <col min="12" max="12" width="5.7109375" style="2" hidden="1" customWidth="1"/>
    <col min="13" max="13" width="7" style="2" bestFit="1" customWidth="1"/>
    <col min="14" max="14" width="8" style="2" bestFit="1" customWidth="1"/>
    <col min="15" max="15" width="14.7109375" customWidth="1"/>
    <col min="16" max="16" width="1.85546875" customWidth="1"/>
    <col min="17" max="17" width="8.140625" bestFit="1" customWidth="1"/>
    <col min="18" max="18" width="7.42578125" bestFit="1" customWidth="1"/>
    <col min="19" max="19" width="9.28515625" style="3" customWidth="1"/>
    <col min="20" max="20" width="14" bestFit="1" customWidth="1"/>
    <col min="21" max="21" width="15.140625" bestFit="1" customWidth="1"/>
    <col min="22" max="22" width="11.42578125" customWidth="1"/>
    <col min="23" max="23" width="8.85546875" customWidth="1"/>
    <col min="24" max="24" width="7.42578125" bestFit="1" customWidth="1"/>
    <col min="25" max="25" width="5.42578125" bestFit="1" customWidth="1"/>
    <col min="26" max="27" width="15.140625" bestFit="1" customWidth="1"/>
    <col min="28" max="28" width="11.42578125" hidden="1" customWidth="1"/>
    <col min="29" max="30" width="13.7109375" bestFit="1" customWidth="1"/>
    <col min="31" max="31" width="14.42578125" bestFit="1" customWidth="1"/>
    <col min="32" max="32" width="13.42578125" bestFit="1" customWidth="1"/>
  </cols>
  <sheetData>
    <row r="1" spans="1:33" ht="18" x14ac:dyDescent="0.25">
      <c r="B1" s="1" t="s">
        <v>0</v>
      </c>
    </row>
    <row r="3" spans="1:33" ht="15.75" x14ac:dyDescent="0.25">
      <c r="A3" s="4"/>
      <c r="C3" s="5" t="s">
        <v>1</v>
      </c>
      <c r="D3" s="6"/>
      <c r="E3" s="6"/>
      <c r="F3" s="6"/>
      <c r="G3" s="7"/>
      <c r="H3" s="8" t="s">
        <v>2</v>
      </c>
      <c r="I3" s="9"/>
      <c r="J3" s="9"/>
      <c r="K3" s="9"/>
      <c r="L3" s="10"/>
      <c r="M3" s="11" t="s">
        <v>3</v>
      </c>
      <c r="N3" s="12"/>
      <c r="T3" s="13" t="s">
        <v>4</v>
      </c>
      <c r="Z3" s="13" t="s">
        <v>5</v>
      </c>
    </row>
    <row r="4" spans="1:33" ht="31.5" x14ac:dyDescent="0.2">
      <c r="A4" s="14"/>
      <c r="B4" s="15"/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4</v>
      </c>
      <c r="N4" s="19" t="s">
        <v>5</v>
      </c>
      <c r="O4" s="20" t="s">
        <v>11</v>
      </c>
      <c r="Q4" s="21" t="s">
        <v>12</v>
      </c>
      <c r="R4" s="22" t="s">
        <v>13</v>
      </c>
      <c r="S4" s="23" t="s">
        <v>14</v>
      </c>
      <c r="T4" s="130" t="s">
        <v>15</v>
      </c>
      <c r="U4" s="24" t="s">
        <v>16</v>
      </c>
      <c r="V4" s="25"/>
      <c r="W4" s="21" t="s">
        <v>12</v>
      </c>
      <c r="X4" s="22" t="s">
        <v>13</v>
      </c>
      <c r="Y4" s="23" t="s">
        <v>14</v>
      </c>
      <c r="Z4" s="26" t="s">
        <v>15</v>
      </c>
      <c r="AA4" s="27" t="s">
        <v>16</v>
      </c>
      <c r="AB4" s="28"/>
      <c r="AC4" s="26" t="s">
        <v>17</v>
      </c>
      <c r="AD4" s="29" t="s">
        <v>18</v>
      </c>
      <c r="AE4" s="30" t="s">
        <v>19</v>
      </c>
      <c r="AF4" s="31" t="s">
        <v>20</v>
      </c>
      <c r="AG4" s="32" t="s">
        <v>21</v>
      </c>
    </row>
    <row r="5" spans="1:33" ht="12.75" customHeight="1" x14ac:dyDescent="0.2">
      <c r="A5" s="33"/>
      <c r="B5" s="15"/>
      <c r="C5" s="34">
        <f>SUM(C7:C18)</f>
        <v>102</v>
      </c>
      <c r="D5" s="34">
        <f t="shared" ref="D5:L5" si="0">SUM(D7:D18)</f>
        <v>266</v>
      </c>
      <c r="E5" s="34">
        <f t="shared" si="0"/>
        <v>288</v>
      </c>
      <c r="F5" s="34">
        <f t="shared" si="0"/>
        <v>235</v>
      </c>
      <c r="G5" s="34">
        <f t="shared" si="0"/>
        <v>324</v>
      </c>
      <c r="H5" s="35">
        <f t="shared" si="0"/>
        <v>152</v>
      </c>
      <c r="I5" s="35">
        <f t="shared" si="0"/>
        <v>274</v>
      </c>
      <c r="J5" s="35">
        <f t="shared" si="0"/>
        <v>282</v>
      </c>
      <c r="K5" s="35">
        <f t="shared" si="0"/>
        <v>267</v>
      </c>
      <c r="L5" s="35">
        <f t="shared" si="0"/>
        <v>499</v>
      </c>
      <c r="M5" s="36">
        <f>SUM(M7:M18)</f>
        <v>593</v>
      </c>
      <c r="N5" s="37">
        <f>SUM(N7:N18)</f>
        <v>669</v>
      </c>
      <c r="O5" s="38">
        <f>M5+N5</f>
        <v>1262</v>
      </c>
      <c r="Q5" s="39" t="s">
        <v>22</v>
      </c>
      <c r="R5" s="40">
        <f>SUM(R7:R18)</f>
        <v>593</v>
      </c>
      <c r="S5" s="41"/>
      <c r="T5" s="131"/>
      <c r="U5" s="42"/>
      <c r="V5" s="15"/>
      <c r="W5" s="39" t="s">
        <v>22</v>
      </c>
      <c r="X5" s="40">
        <f>SUM(X7:X18)</f>
        <v>669</v>
      </c>
      <c r="Y5" s="41"/>
      <c r="Z5" s="43"/>
      <c r="AA5" s="44"/>
      <c r="AB5" s="45"/>
      <c r="AC5" s="46"/>
      <c r="AD5" s="47"/>
      <c r="AE5" s="48"/>
      <c r="AF5" s="49"/>
    </row>
    <row r="6" spans="1:33" x14ac:dyDescent="0.2">
      <c r="A6" s="33"/>
      <c r="B6" s="15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1"/>
      <c r="O6" s="52"/>
      <c r="S6" s="53"/>
      <c r="T6" s="54"/>
      <c r="U6" s="15"/>
      <c r="V6" s="15"/>
      <c r="Y6" s="53"/>
      <c r="Z6" s="55"/>
      <c r="AA6" s="56"/>
      <c r="AB6" s="15"/>
      <c r="AC6" s="57"/>
      <c r="AD6" s="58"/>
    </row>
    <row r="7" spans="1:33" x14ac:dyDescent="0.2">
      <c r="A7" s="59" t="s">
        <v>23</v>
      </c>
      <c r="B7" s="59" t="s">
        <v>24</v>
      </c>
      <c r="C7" s="60">
        <v>0</v>
      </c>
      <c r="D7" s="60">
        <v>0</v>
      </c>
      <c r="E7" s="60">
        <v>0</v>
      </c>
      <c r="F7" s="60">
        <v>0</v>
      </c>
      <c r="G7" s="60">
        <v>1</v>
      </c>
      <c r="H7" s="61">
        <v>0</v>
      </c>
      <c r="I7" s="61">
        <v>0</v>
      </c>
      <c r="J7" s="61">
        <v>3</v>
      </c>
      <c r="K7" s="61">
        <v>15</v>
      </c>
      <c r="L7" s="61">
        <v>15</v>
      </c>
      <c r="M7" s="36">
        <f>D7+I7</f>
        <v>0</v>
      </c>
      <c r="N7" s="36">
        <v>8</v>
      </c>
      <c r="O7" s="62">
        <f>M7+N7</f>
        <v>8</v>
      </c>
      <c r="P7" s="63"/>
      <c r="Q7" s="64">
        <v>1</v>
      </c>
      <c r="R7" s="65">
        <f>M7</f>
        <v>0</v>
      </c>
      <c r="S7" s="66"/>
      <c r="T7" s="67">
        <f t="shared" ref="T7:T18" si="1">$U$26*R7</f>
        <v>0</v>
      </c>
      <c r="U7" s="68">
        <f t="shared" ref="U7:U18" si="2">$U$23*R7</f>
        <v>0</v>
      </c>
      <c r="V7" s="69"/>
      <c r="W7" s="64">
        <v>1</v>
      </c>
      <c r="X7" s="65">
        <f t="shared" ref="X7:X18" si="3">N7</f>
        <v>8</v>
      </c>
      <c r="Y7" s="66"/>
      <c r="Z7" s="67">
        <f t="shared" ref="Z7:Z18" si="4">$V$26*X7</f>
        <v>3497.3417040358745</v>
      </c>
      <c r="AA7" s="68">
        <f t="shared" ref="AA7:AA18" si="5">$V$23*X7</f>
        <v>3885.9352267065269</v>
      </c>
      <c r="AB7" s="70" t="e">
        <f>$T$21-#REF!</f>
        <v>#REF!</v>
      </c>
      <c r="AC7" s="71">
        <f>T7+Z7</f>
        <v>3497.3417040358745</v>
      </c>
      <c r="AD7" s="72">
        <f>U7+AA7</f>
        <v>3885.9352267065269</v>
      </c>
      <c r="AE7" s="73" t="e">
        <f>AD7-'[1]2016'!T7</f>
        <v>#REF!</v>
      </c>
      <c r="AF7" s="74" t="e">
        <f>AC7-'[1]2016'!T7</f>
        <v>#REF!</v>
      </c>
      <c r="AG7" s="75">
        <f>AC7/O7</f>
        <v>437.16771300448431</v>
      </c>
    </row>
    <row r="8" spans="1:33" x14ac:dyDescent="0.2">
      <c r="A8" s="59" t="s">
        <v>25</v>
      </c>
      <c r="B8" s="59" t="s">
        <v>26</v>
      </c>
      <c r="C8" s="60">
        <v>20</v>
      </c>
      <c r="D8" s="60">
        <v>30</v>
      </c>
      <c r="E8" s="60">
        <v>25</v>
      </c>
      <c r="F8" s="60">
        <v>13</v>
      </c>
      <c r="G8" s="60">
        <v>150</v>
      </c>
      <c r="H8" s="61">
        <v>21</v>
      </c>
      <c r="I8" s="61">
        <v>42</v>
      </c>
      <c r="J8" s="61">
        <v>33</v>
      </c>
      <c r="K8" s="61">
        <v>17</v>
      </c>
      <c r="L8" s="61">
        <v>253</v>
      </c>
      <c r="M8" s="36">
        <v>92</v>
      </c>
      <c r="N8" s="36">
        <v>81</v>
      </c>
      <c r="O8" s="62">
        <f t="shared" ref="O8:O18" si="6">M8+N8</f>
        <v>173</v>
      </c>
      <c r="P8" s="63"/>
      <c r="Q8" s="64">
        <v>1</v>
      </c>
      <c r="R8" s="65">
        <f t="shared" ref="R8:R18" si="7">M8</f>
        <v>92</v>
      </c>
      <c r="S8" s="66"/>
      <c r="T8" s="67">
        <f t="shared" si="1"/>
        <v>22687.013827993254</v>
      </c>
      <c r="U8" s="68">
        <f t="shared" si="2"/>
        <v>25207.793142214727</v>
      </c>
      <c r="V8" s="69"/>
      <c r="W8" s="64">
        <v>1</v>
      </c>
      <c r="X8" s="65">
        <f t="shared" si="3"/>
        <v>81</v>
      </c>
      <c r="Y8" s="66"/>
      <c r="Z8" s="67">
        <f t="shared" si="4"/>
        <v>35410.584753363226</v>
      </c>
      <c r="AA8" s="68">
        <f t="shared" si="5"/>
        <v>39345.094170403587</v>
      </c>
      <c r="AB8" s="70" t="e">
        <f>$T$21-#REF!</f>
        <v>#REF!</v>
      </c>
      <c r="AC8" s="71">
        <f t="shared" ref="AC8:AD19" si="8">T8+Z8</f>
        <v>58097.598581356477</v>
      </c>
      <c r="AD8" s="72">
        <f t="shared" si="8"/>
        <v>64552.887312618317</v>
      </c>
      <c r="AE8" s="73" t="e">
        <f>AD8-'[1]2016'!T8</f>
        <v>#REF!</v>
      </c>
      <c r="AF8" s="74" t="e">
        <f>AC8-'[1]2016'!T8</f>
        <v>#REF!</v>
      </c>
      <c r="AG8" s="56">
        <f t="shared" ref="AG8:AG18" si="9">AC8/O8</f>
        <v>335.82426925639584</v>
      </c>
    </row>
    <row r="9" spans="1:33" x14ac:dyDescent="0.2">
      <c r="A9" s="59" t="s">
        <v>27</v>
      </c>
      <c r="B9" s="76" t="s">
        <v>28</v>
      </c>
      <c r="C9" s="60">
        <v>62</v>
      </c>
      <c r="D9" s="60">
        <v>199</v>
      </c>
      <c r="E9" s="60">
        <v>180</v>
      </c>
      <c r="F9" s="60">
        <v>65</v>
      </c>
      <c r="G9" s="60">
        <v>45</v>
      </c>
      <c r="H9" s="61">
        <v>103</v>
      </c>
      <c r="I9" s="61">
        <v>198</v>
      </c>
      <c r="J9" s="61">
        <v>176</v>
      </c>
      <c r="K9" s="61">
        <v>63</v>
      </c>
      <c r="L9" s="61">
        <v>50</v>
      </c>
      <c r="M9" s="36">
        <v>385</v>
      </c>
      <c r="N9" s="36">
        <v>494</v>
      </c>
      <c r="O9" s="62">
        <f t="shared" si="6"/>
        <v>879</v>
      </c>
      <c r="P9" s="63"/>
      <c r="Q9" s="64">
        <v>1</v>
      </c>
      <c r="R9" s="65">
        <f t="shared" si="7"/>
        <v>385</v>
      </c>
      <c r="S9" s="66"/>
      <c r="T9" s="67">
        <f t="shared" si="1"/>
        <v>94940.220910623946</v>
      </c>
      <c r="U9" s="68">
        <f t="shared" si="2"/>
        <v>105489.13434513772</v>
      </c>
      <c r="V9" s="69"/>
      <c r="W9" s="64">
        <v>1</v>
      </c>
      <c r="X9" s="65">
        <f t="shared" si="3"/>
        <v>494</v>
      </c>
      <c r="Y9" s="66"/>
      <c r="Z9" s="67">
        <f t="shared" si="4"/>
        <v>215960.85022421525</v>
      </c>
      <c r="AA9" s="68">
        <f t="shared" si="5"/>
        <v>239956.50024912803</v>
      </c>
      <c r="AB9" s="70" t="e">
        <f>$T$21-#REF!</f>
        <v>#REF!</v>
      </c>
      <c r="AC9" s="71">
        <f t="shared" si="8"/>
        <v>310901.07113483921</v>
      </c>
      <c r="AD9" s="72">
        <f t="shared" si="8"/>
        <v>345445.63459426572</v>
      </c>
      <c r="AE9" s="73" t="e">
        <f>AD9-'[1]2016'!T9</f>
        <v>#REF!</v>
      </c>
      <c r="AF9" s="74" t="e">
        <f>AC9-'[1]2016'!T9</f>
        <v>#REF!</v>
      </c>
      <c r="AG9" s="56">
        <f t="shared" si="9"/>
        <v>353.69860197365097</v>
      </c>
    </row>
    <row r="10" spans="1:33" x14ac:dyDescent="0.2">
      <c r="A10" s="59" t="s">
        <v>29</v>
      </c>
      <c r="B10" s="59" t="s">
        <v>30</v>
      </c>
      <c r="C10" s="60">
        <v>0</v>
      </c>
      <c r="D10" s="60">
        <v>0</v>
      </c>
      <c r="E10" s="60">
        <v>40</v>
      </c>
      <c r="F10" s="60">
        <v>120</v>
      </c>
      <c r="G10" s="60">
        <v>0</v>
      </c>
      <c r="H10" s="61">
        <v>0</v>
      </c>
      <c r="I10" s="61">
        <v>0</v>
      </c>
      <c r="J10" s="61">
        <v>40</v>
      </c>
      <c r="K10" s="61">
        <v>140</v>
      </c>
      <c r="L10" s="61">
        <v>0</v>
      </c>
      <c r="M10" s="36">
        <f t="shared" ref="M10:M18" si="10">D10+I10</f>
        <v>0</v>
      </c>
      <c r="N10" s="36">
        <v>16</v>
      </c>
      <c r="O10" s="62">
        <f t="shared" si="6"/>
        <v>16</v>
      </c>
      <c r="P10" s="63"/>
      <c r="Q10" s="64">
        <v>1</v>
      </c>
      <c r="R10" s="65">
        <f t="shared" si="7"/>
        <v>0</v>
      </c>
      <c r="S10" s="66"/>
      <c r="T10" s="67">
        <f t="shared" si="1"/>
        <v>0</v>
      </c>
      <c r="U10" s="68">
        <f t="shared" si="2"/>
        <v>0</v>
      </c>
      <c r="V10" s="69"/>
      <c r="W10" s="64">
        <v>1</v>
      </c>
      <c r="X10" s="65">
        <f t="shared" si="3"/>
        <v>16</v>
      </c>
      <c r="Y10" s="66"/>
      <c r="Z10" s="67">
        <f t="shared" si="4"/>
        <v>6994.683408071749</v>
      </c>
      <c r="AA10" s="68">
        <f t="shared" si="5"/>
        <v>7771.8704534130538</v>
      </c>
      <c r="AB10" s="70" t="e">
        <f>$T$21-#REF!</f>
        <v>#REF!</v>
      </c>
      <c r="AC10" s="71">
        <f t="shared" si="8"/>
        <v>6994.683408071749</v>
      </c>
      <c r="AD10" s="72">
        <f t="shared" si="8"/>
        <v>7771.8704534130538</v>
      </c>
      <c r="AE10" s="73" t="e">
        <f>AD10-'[1]2016'!T10</f>
        <v>#REF!</v>
      </c>
      <c r="AF10" s="74" t="e">
        <f>AC10-'[1]2016'!T10</f>
        <v>#REF!</v>
      </c>
      <c r="AG10" s="75">
        <f t="shared" si="9"/>
        <v>437.16771300448431</v>
      </c>
    </row>
    <row r="11" spans="1:33" x14ac:dyDescent="0.2">
      <c r="A11" s="59" t="s">
        <v>31</v>
      </c>
      <c r="B11" s="59" t="s">
        <v>32</v>
      </c>
      <c r="C11" s="60">
        <v>0</v>
      </c>
      <c r="D11" s="60">
        <v>0</v>
      </c>
      <c r="E11" s="60">
        <v>0</v>
      </c>
      <c r="F11" s="60">
        <v>1</v>
      </c>
      <c r="G11" s="60">
        <v>3</v>
      </c>
      <c r="H11" s="61">
        <v>0</v>
      </c>
      <c r="I11" s="61">
        <v>0</v>
      </c>
      <c r="J11" s="61">
        <v>1</v>
      </c>
      <c r="K11" s="61">
        <v>2</v>
      </c>
      <c r="L11" s="61">
        <v>27</v>
      </c>
      <c r="M11" s="36">
        <f t="shared" si="10"/>
        <v>0</v>
      </c>
      <c r="N11" s="36">
        <v>2</v>
      </c>
      <c r="O11" s="62">
        <f t="shared" si="6"/>
        <v>2</v>
      </c>
      <c r="P11" s="63"/>
      <c r="Q11" s="64">
        <v>1</v>
      </c>
      <c r="R11" s="65">
        <f t="shared" si="7"/>
        <v>0</v>
      </c>
      <c r="S11" s="66"/>
      <c r="T11" s="67">
        <f t="shared" si="1"/>
        <v>0</v>
      </c>
      <c r="U11" s="68">
        <f t="shared" si="2"/>
        <v>0</v>
      </c>
      <c r="V11" s="69"/>
      <c r="W11" s="64">
        <v>1</v>
      </c>
      <c r="X11" s="65">
        <f t="shared" si="3"/>
        <v>2</v>
      </c>
      <c r="Y11" s="66"/>
      <c r="Z11" s="67">
        <f t="shared" si="4"/>
        <v>874.33542600896862</v>
      </c>
      <c r="AA11" s="68">
        <f t="shared" si="5"/>
        <v>971.48380667663173</v>
      </c>
      <c r="AB11" s="70" t="e">
        <f>$T$21-#REF!</f>
        <v>#REF!</v>
      </c>
      <c r="AC11" s="71">
        <f t="shared" si="8"/>
        <v>874.33542600896862</v>
      </c>
      <c r="AD11" s="72">
        <f t="shared" si="8"/>
        <v>971.48380667663173</v>
      </c>
      <c r="AE11" s="73" t="e">
        <f>AD11-'[1]2016'!T11</f>
        <v>#REF!</v>
      </c>
      <c r="AF11" s="74" t="e">
        <f>AC11-'[1]2016'!T11</f>
        <v>#REF!</v>
      </c>
      <c r="AG11" s="75">
        <f t="shared" si="9"/>
        <v>437.16771300448431</v>
      </c>
    </row>
    <row r="12" spans="1:33" x14ac:dyDescent="0.2">
      <c r="A12" s="59" t="s">
        <v>33</v>
      </c>
      <c r="B12" s="59" t="s">
        <v>34</v>
      </c>
      <c r="C12" s="60">
        <v>14</v>
      </c>
      <c r="D12" s="60">
        <v>16</v>
      </c>
      <c r="E12" s="60">
        <v>14</v>
      </c>
      <c r="F12" s="60">
        <v>14</v>
      </c>
      <c r="G12" s="60">
        <v>48</v>
      </c>
      <c r="H12" s="61">
        <v>15</v>
      </c>
      <c r="I12" s="61">
        <v>16</v>
      </c>
      <c r="J12" s="61">
        <v>5</v>
      </c>
      <c r="K12" s="61">
        <v>16</v>
      </c>
      <c r="L12" s="61">
        <v>34</v>
      </c>
      <c r="M12" s="36">
        <v>44</v>
      </c>
      <c r="N12" s="36">
        <v>13</v>
      </c>
      <c r="O12" s="62">
        <f t="shared" si="6"/>
        <v>57</v>
      </c>
      <c r="P12" s="63"/>
      <c r="Q12" s="64">
        <v>1</v>
      </c>
      <c r="R12" s="65">
        <f t="shared" si="7"/>
        <v>44</v>
      </c>
      <c r="S12" s="66"/>
      <c r="T12" s="67">
        <f t="shared" si="1"/>
        <v>10850.310961214165</v>
      </c>
      <c r="U12" s="68">
        <f t="shared" si="2"/>
        <v>12055.901068015739</v>
      </c>
      <c r="V12" s="69"/>
      <c r="W12" s="64">
        <v>1</v>
      </c>
      <c r="X12" s="65">
        <f t="shared" si="3"/>
        <v>13</v>
      </c>
      <c r="Y12" s="66"/>
      <c r="Z12" s="67">
        <f t="shared" si="4"/>
        <v>5683.1802690582963</v>
      </c>
      <c r="AA12" s="68">
        <f t="shared" si="5"/>
        <v>6314.6447433981066</v>
      </c>
      <c r="AB12" s="70" t="e">
        <f>$T$21-#REF!</f>
        <v>#REF!</v>
      </c>
      <c r="AC12" s="71">
        <f t="shared" si="8"/>
        <v>16533.491230272462</v>
      </c>
      <c r="AD12" s="72">
        <f t="shared" si="8"/>
        <v>18370.545811413846</v>
      </c>
      <c r="AE12" s="73" t="e">
        <f>AD12-'[1]2016'!T12</f>
        <v>#REF!</v>
      </c>
      <c r="AF12" s="74" t="e">
        <f>AC12-'[1]2016'!T12</f>
        <v>#REF!</v>
      </c>
      <c r="AG12" s="77">
        <f t="shared" si="9"/>
        <v>290.06124965390285</v>
      </c>
    </row>
    <row r="13" spans="1:33" x14ac:dyDescent="0.2">
      <c r="A13" s="59" t="s">
        <v>35</v>
      </c>
      <c r="B13" s="59" t="s">
        <v>36</v>
      </c>
      <c r="C13" s="60">
        <v>4</v>
      </c>
      <c r="D13" s="60">
        <v>6</v>
      </c>
      <c r="E13" s="60">
        <v>11</v>
      </c>
      <c r="F13" s="60">
        <v>21</v>
      </c>
      <c r="G13" s="60">
        <v>26</v>
      </c>
      <c r="H13" s="61">
        <v>2</v>
      </c>
      <c r="I13" s="61">
        <v>3</v>
      </c>
      <c r="J13" s="61">
        <v>0</v>
      </c>
      <c r="K13" s="61">
        <v>0</v>
      </c>
      <c r="L13" s="61">
        <v>9</v>
      </c>
      <c r="M13" s="36">
        <v>8</v>
      </c>
      <c r="N13" s="36">
        <v>9</v>
      </c>
      <c r="O13" s="62">
        <f t="shared" si="6"/>
        <v>17</v>
      </c>
      <c r="P13" s="63"/>
      <c r="Q13" s="64">
        <v>1</v>
      </c>
      <c r="R13" s="65">
        <f t="shared" si="7"/>
        <v>8</v>
      </c>
      <c r="S13" s="66"/>
      <c r="T13" s="67">
        <f t="shared" si="1"/>
        <v>1972.7838111298483</v>
      </c>
      <c r="U13" s="68">
        <f t="shared" si="2"/>
        <v>2191.9820123664981</v>
      </c>
      <c r="V13" s="69"/>
      <c r="W13" s="64">
        <v>1</v>
      </c>
      <c r="X13" s="65">
        <f t="shared" si="3"/>
        <v>9</v>
      </c>
      <c r="Y13" s="66"/>
      <c r="Z13" s="67">
        <f t="shared" si="4"/>
        <v>3934.509417040359</v>
      </c>
      <c r="AA13" s="68">
        <f t="shared" si="5"/>
        <v>4371.6771300448427</v>
      </c>
      <c r="AB13" s="70" t="e">
        <f>$T$21-#REF!</f>
        <v>#REF!</v>
      </c>
      <c r="AC13" s="71">
        <f t="shared" si="8"/>
        <v>5907.2932281702069</v>
      </c>
      <c r="AD13" s="72">
        <f t="shared" si="8"/>
        <v>6563.6591424113412</v>
      </c>
      <c r="AE13" s="73" t="e">
        <f>AD13-'[1]2016'!T13</f>
        <v>#REF!</v>
      </c>
      <c r="AF13" s="74" t="e">
        <f>AC13-'[1]2016'!T13</f>
        <v>#REF!</v>
      </c>
      <c r="AG13" s="56">
        <f t="shared" si="9"/>
        <v>347.48783695118863</v>
      </c>
    </row>
    <row r="14" spans="1:33" ht="25.5" x14ac:dyDescent="0.2">
      <c r="A14" s="59"/>
      <c r="B14" s="59" t="s">
        <v>37</v>
      </c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36">
        <v>16</v>
      </c>
      <c r="N14" s="36">
        <v>2</v>
      </c>
      <c r="O14" s="62">
        <f t="shared" si="6"/>
        <v>18</v>
      </c>
      <c r="P14" s="63"/>
      <c r="Q14" s="64">
        <v>1</v>
      </c>
      <c r="R14" s="65">
        <f t="shared" si="7"/>
        <v>16</v>
      </c>
      <c r="S14" s="66"/>
      <c r="T14" s="67">
        <f t="shared" si="1"/>
        <v>3945.5676222596967</v>
      </c>
      <c r="U14" s="68">
        <f t="shared" si="2"/>
        <v>4383.9640247329962</v>
      </c>
      <c r="V14" s="69"/>
      <c r="W14" s="64">
        <v>1</v>
      </c>
      <c r="X14" s="65">
        <f t="shared" si="3"/>
        <v>2</v>
      </c>
      <c r="Y14" s="66"/>
      <c r="Z14" s="67">
        <f t="shared" si="4"/>
        <v>874.33542600896862</v>
      </c>
      <c r="AA14" s="68">
        <f t="shared" si="5"/>
        <v>971.48380667663173</v>
      </c>
      <c r="AB14" s="70" t="e">
        <f>$T$21-#REF!</f>
        <v>#REF!</v>
      </c>
      <c r="AC14" s="71">
        <f t="shared" si="8"/>
        <v>4819.9030482686649</v>
      </c>
      <c r="AD14" s="72">
        <f t="shared" si="8"/>
        <v>5355.4478314096277</v>
      </c>
      <c r="AE14" s="73" t="e">
        <f>AD14-'[1]2016'!T14</f>
        <v>#REF!</v>
      </c>
      <c r="AF14" s="74" t="e">
        <f>AC14-'[1]2016'!T14</f>
        <v>#REF!</v>
      </c>
      <c r="AG14" s="75">
        <f t="shared" si="9"/>
        <v>267.77239157048137</v>
      </c>
    </row>
    <row r="15" spans="1:33" x14ac:dyDescent="0.2">
      <c r="A15" s="59"/>
      <c r="B15" s="59" t="s">
        <v>38</v>
      </c>
      <c r="C15" s="78"/>
      <c r="D15" s="78"/>
      <c r="E15" s="78"/>
      <c r="F15" s="78"/>
      <c r="G15" s="78"/>
      <c r="H15" s="79"/>
      <c r="I15" s="79"/>
      <c r="J15" s="79"/>
      <c r="K15" s="79"/>
      <c r="L15" s="79"/>
      <c r="M15" s="36"/>
      <c r="N15" s="36">
        <v>4</v>
      </c>
      <c r="O15" s="62">
        <f t="shared" si="6"/>
        <v>4</v>
      </c>
      <c r="P15" s="63"/>
      <c r="Q15" s="64">
        <v>1</v>
      </c>
      <c r="R15" s="65">
        <f t="shared" si="7"/>
        <v>0</v>
      </c>
      <c r="S15" s="66"/>
      <c r="T15" s="67">
        <f t="shared" si="1"/>
        <v>0</v>
      </c>
      <c r="U15" s="68">
        <f t="shared" si="2"/>
        <v>0</v>
      </c>
      <c r="V15" s="69"/>
      <c r="W15" s="64">
        <v>1</v>
      </c>
      <c r="X15" s="65">
        <f t="shared" si="3"/>
        <v>4</v>
      </c>
      <c r="Y15" s="66"/>
      <c r="Z15" s="67">
        <f t="shared" si="4"/>
        <v>1748.6708520179372</v>
      </c>
      <c r="AA15" s="68">
        <f t="shared" si="5"/>
        <v>1942.9676133532635</v>
      </c>
      <c r="AB15" s="70" t="e">
        <f>$T$21-#REF!</f>
        <v>#REF!</v>
      </c>
      <c r="AC15" s="71">
        <f t="shared" si="8"/>
        <v>1748.6708520179372</v>
      </c>
      <c r="AD15" s="72">
        <f t="shared" si="8"/>
        <v>1942.9676133532635</v>
      </c>
      <c r="AE15" s="73" t="e">
        <f>AD15-'[1]2016'!T15</f>
        <v>#REF!</v>
      </c>
      <c r="AF15" s="74" t="e">
        <f>AC15-'[1]2016'!T15</f>
        <v>#REF!</v>
      </c>
      <c r="AG15" s="56">
        <f t="shared" si="9"/>
        <v>437.16771300448431</v>
      </c>
    </row>
    <row r="16" spans="1:33" x14ac:dyDescent="0.2">
      <c r="A16" s="59"/>
      <c r="B16" s="59" t="s">
        <v>39</v>
      </c>
      <c r="C16" s="78"/>
      <c r="D16" s="78"/>
      <c r="E16" s="78"/>
      <c r="F16" s="78"/>
      <c r="G16" s="78"/>
      <c r="H16" s="79"/>
      <c r="I16" s="79"/>
      <c r="J16" s="79"/>
      <c r="K16" s="79"/>
      <c r="L16" s="79"/>
      <c r="M16" s="36">
        <v>24</v>
      </c>
      <c r="N16" s="36">
        <v>9</v>
      </c>
      <c r="O16" s="62">
        <f t="shared" si="6"/>
        <v>33</v>
      </c>
      <c r="P16" s="63"/>
      <c r="Q16" s="64">
        <v>1</v>
      </c>
      <c r="R16" s="65">
        <f t="shared" si="7"/>
        <v>24</v>
      </c>
      <c r="S16" s="66"/>
      <c r="T16" s="67">
        <f t="shared" si="1"/>
        <v>5918.3514333895455</v>
      </c>
      <c r="U16" s="68">
        <f t="shared" si="2"/>
        <v>6575.9460370994948</v>
      </c>
      <c r="V16" s="69"/>
      <c r="W16" s="64">
        <v>1</v>
      </c>
      <c r="X16" s="65">
        <f t="shared" si="3"/>
        <v>9</v>
      </c>
      <c r="Y16" s="66"/>
      <c r="Z16" s="67">
        <f t="shared" si="4"/>
        <v>3934.509417040359</v>
      </c>
      <c r="AA16" s="68">
        <f t="shared" si="5"/>
        <v>4371.6771300448427</v>
      </c>
      <c r="AB16" s="70" t="e">
        <f>$T$21-#REF!</f>
        <v>#REF!</v>
      </c>
      <c r="AC16" s="71">
        <f t="shared" si="8"/>
        <v>9852.8608504299045</v>
      </c>
      <c r="AD16" s="72">
        <f t="shared" si="8"/>
        <v>10947.623167144338</v>
      </c>
      <c r="AE16" s="73" t="e">
        <f>AD16-'[1]2016'!T16</f>
        <v>#REF!</v>
      </c>
      <c r="AF16" s="74" t="e">
        <f>AC16-'[1]2016'!T16</f>
        <v>#REF!</v>
      </c>
      <c r="AG16" s="77">
        <f t="shared" si="9"/>
        <v>298.57154092211834</v>
      </c>
    </row>
    <row r="17" spans="1:33" ht="13.5" thickBot="1" x14ac:dyDescent="0.25">
      <c r="A17" s="59"/>
      <c r="B17" s="59" t="s">
        <v>40</v>
      </c>
      <c r="C17" s="80">
        <v>1</v>
      </c>
      <c r="D17" s="80">
        <v>3</v>
      </c>
      <c r="E17" s="80">
        <v>8</v>
      </c>
      <c r="F17" s="80">
        <v>0</v>
      </c>
      <c r="G17" s="80">
        <v>15</v>
      </c>
      <c r="H17" s="81">
        <v>1</v>
      </c>
      <c r="I17" s="81">
        <v>3</v>
      </c>
      <c r="J17" s="81">
        <v>12</v>
      </c>
      <c r="K17" s="81">
        <v>13</v>
      </c>
      <c r="L17" s="81">
        <v>64</v>
      </c>
      <c r="M17" s="36"/>
      <c r="N17" s="36">
        <v>7</v>
      </c>
      <c r="O17" s="62">
        <f t="shared" si="6"/>
        <v>7</v>
      </c>
      <c r="P17" s="63"/>
      <c r="Q17" s="64">
        <v>0.5</v>
      </c>
      <c r="R17" s="65">
        <f t="shared" si="7"/>
        <v>0</v>
      </c>
      <c r="S17" s="66"/>
      <c r="T17" s="67">
        <f t="shared" si="1"/>
        <v>0</v>
      </c>
      <c r="U17" s="68">
        <f t="shared" si="2"/>
        <v>0</v>
      </c>
      <c r="V17" s="69"/>
      <c r="W17" s="64">
        <v>0.5</v>
      </c>
      <c r="X17" s="65">
        <f t="shared" si="3"/>
        <v>7</v>
      </c>
      <c r="Y17" s="66"/>
      <c r="Z17" s="67">
        <f t="shared" si="4"/>
        <v>3060.17399103139</v>
      </c>
      <c r="AA17" s="68">
        <f t="shared" si="5"/>
        <v>3400.1933233682112</v>
      </c>
      <c r="AB17" s="70" t="e">
        <f>$T$21-#REF!</f>
        <v>#REF!</v>
      </c>
      <c r="AC17" s="71">
        <f t="shared" si="8"/>
        <v>3060.17399103139</v>
      </c>
      <c r="AD17" s="72">
        <f t="shared" si="8"/>
        <v>3400.1933233682112</v>
      </c>
      <c r="AE17" s="73" t="e">
        <f>AD17-'[1]2016'!T17</f>
        <v>#REF!</v>
      </c>
      <c r="AF17" s="74" t="e">
        <f>AC17-'[1]2016'!T17</f>
        <v>#REF!</v>
      </c>
      <c r="AG17" s="75">
        <f t="shared" si="9"/>
        <v>437.16771300448426</v>
      </c>
    </row>
    <row r="18" spans="1:33" x14ac:dyDescent="0.2">
      <c r="A18" s="59" t="s">
        <v>41</v>
      </c>
      <c r="B18" s="59" t="s">
        <v>42</v>
      </c>
      <c r="C18" s="60">
        <v>1</v>
      </c>
      <c r="D18" s="60">
        <v>12</v>
      </c>
      <c r="E18" s="60">
        <v>10</v>
      </c>
      <c r="F18" s="60">
        <v>1</v>
      </c>
      <c r="G18" s="60">
        <v>36</v>
      </c>
      <c r="H18" s="61">
        <v>10</v>
      </c>
      <c r="I18" s="61">
        <v>12</v>
      </c>
      <c r="J18" s="61">
        <v>12</v>
      </c>
      <c r="K18" s="61">
        <v>1</v>
      </c>
      <c r="L18" s="61">
        <v>47</v>
      </c>
      <c r="M18" s="36">
        <f t="shared" si="10"/>
        <v>24</v>
      </c>
      <c r="N18" s="36">
        <v>24</v>
      </c>
      <c r="O18" s="62">
        <f t="shared" si="6"/>
        <v>48</v>
      </c>
      <c r="P18" s="63"/>
      <c r="Q18" s="64">
        <v>1</v>
      </c>
      <c r="R18" s="65">
        <f t="shared" si="7"/>
        <v>24</v>
      </c>
      <c r="S18" s="66"/>
      <c r="T18" s="67">
        <f t="shared" si="1"/>
        <v>5918.3514333895455</v>
      </c>
      <c r="U18" s="68">
        <f t="shared" si="2"/>
        <v>6575.9460370994948</v>
      </c>
      <c r="V18" s="69"/>
      <c r="W18" s="64">
        <v>1</v>
      </c>
      <c r="X18" s="65">
        <f t="shared" si="3"/>
        <v>24</v>
      </c>
      <c r="Y18" s="66"/>
      <c r="Z18" s="67">
        <f t="shared" si="4"/>
        <v>10492.025112107623</v>
      </c>
      <c r="AA18" s="68">
        <f t="shared" si="5"/>
        <v>11657.805680119582</v>
      </c>
      <c r="AB18" s="70" t="e">
        <f>$T$21-#REF!</f>
        <v>#REF!</v>
      </c>
      <c r="AC18" s="71">
        <f t="shared" si="8"/>
        <v>16410.376545497169</v>
      </c>
      <c r="AD18" s="72">
        <f t="shared" si="8"/>
        <v>18233.751717219078</v>
      </c>
      <c r="AE18" s="73" t="e">
        <f>AD18-'[1]2016'!T18</f>
        <v>#REF!</v>
      </c>
      <c r="AF18" s="74" t="e">
        <f>AC18-'[1]2016'!T18</f>
        <v>#REF!</v>
      </c>
      <c r="AG18" s="56">
        <f t="shared" si="9"/>
        <v>341.88284469785771</v>
      </c>
    </row>
    <row r="19" spans="1:33" x14ac:dyDescent="0.2">
      <c r="T19" s="56">
        <f>SUM(T7:T18)</f>
        <v>146232.60000000003</v>
      </c>
      <c r="U19" s="82">
        <f>SUM(U7:U18)</f>
        <v>162480.66666666666</v>
      </c>
      <c r="V19" s="83"/>
      <c r="Z19" s="56">
        <f>SUM(Z7:Z18)</f>
        <v>292465.1999999999</v>
      </c>
      <c r="AA19" s="56">
        <f>SUM(AA7:AA18)</f>
        <v>324961.33333333337</v>
      </c>
      <c r="AC19" s="84">
        <f t="shared" si="8"/>
        <v>438697.79999999993</v>
      </c>
      <c r="AD19" s="85">
        <f>SUM(AD7:AD18)</f>
        <v>487441.99999999994</v>
      </c>
      <c r="AE19" s="86" t="e">
        <f>SUM(AE7:AE18)</f>
        <v>#REF!</v>
      </c>
      <c r="AF19" s="87" t="e">
        <f>SUM(AF7:AF18)</f>
        <v>#REF!</v>
      </c>
      <c r="AG19" s="88">
        <f>AG11-AG14</f>
        <v>169.39532143400294</v>
      </c>
    </row>
    <row r="20" spans="1:33" x14ac:dyDescent="0.2">
      <c r="O20" s="89"/>
      <c r="AC20" s="90">
        <f>T24</f>
        <v>48744.200000000004</v>
      </c>
    </row>
    <row r="21" spans="1:33" x14ac:dyDescent="0.2">
      <c r="O21" s="91" t="s">
        <v>43</v>
      </c>
      <c r="P21" s="92"/>
      <c r="Q21" s="92"/>
      <c r="R21" s="92"/>
      <c r="S21" s="93"/>
      <c r="T21" s="94">
        <v>487442</v>
      </c>
      <c r="U21" s="95" t="s">
        <v>4</v>
      </c>
      <c r="V21" s="96" t="s">
        <v>5</v>
      </c>
      <c r="AC21" s="97">
        <f>SUM(AC19:AC20)</f>
        <v>487441.99999999994</v>
      </c>
    </row>
    <row r="22" spans="1:33" x14ac:dyDescent="0.2">
      <c r="O22" s="98"/>
      <c r="P22" s="99"/>
      <c r="Q22" s="99"/>
      <c r="R22" s="99"/>
      <c r="S22" s="100"/>
      <c r="T22" s="101"/>
      <c r="U22" s="102">
        <f>$T$21/3</f>
        <v>162480.66666666666</v>
      </c>
      <c r="V22" s="102">
        <f>U22*2</f>
        <v>324961.33333333331</v>
      </c>
    </row>
    <row r="23" spans="1:33" x14ac:dyDescent="0.2">
      <c r="O23" s="98"/>
      <c r="P23" s="99"/>
      <c r="Q23" s="99"/>
      <c r="R23" s="99"/>
      <c r="S23" s="100"/>
      <c r="T23" s="101"/>
      <c r="U23" s="56">
        <f>U22/M5</f>
        <v>273.99775154581226</v>
      </c>
      <c r="V23" s="56">
        <f>V22/N5</f>
        <v>485.74190333831586</v>
      </c>
    </row>
    <row r="24" spans="1:33" x14ac:dyDescent="0.2">
      <c r="O24" s="103" t="s">
        <v>44</v>
      </c>
      <c r="T24" s="90">
        <f>T21*0.1</f>
        <v>48744.200000000004</v>
      </c>
    </row>
    <row r="25" spans="1:33" x14ac:dyDescent="0.2">
      <c r="O25" s="104" t="s">
        <v>45</v>
      </c>
      <c r="T25" s="105">
        <f>T21-T24</f>
        <v>438697.8</v>
      </c>
      <c r="U25" s="102">
        <f>T25/3</f>
        <v>146232.6</v>
      </c>
      <c r="V25" s="102">
        <f>U25*2</f>
        <v>292465.2</v>
      </c>
    </row>
    <row r="26" spans="1:33" x14ac:dyDescent="0.2">
      <c r="O26" s="106" t="s">
        <v>46</v>
      </c>
      <c r="T26" s="102"/>
      <c r="U26" s="56">
        <f>U25/M5</f>
        <v>246.59797639123104</v>
      </c>
      <c r="V26" s="56">
        <f>V25/N5</f>
        <v>437.16771300448431</v>
      </c>
    </row>
    <row r="29" spans="1:33" x14ac:dyDescent="0.2">
      <c r="O29" s="106"/>
      <c r="T29" s="102"/>
      <c r="U29" s="102"/>
      <c r="V29" s="102"/>
      <c r="W29" s="102"/>
    </row>
    <row r="30" spans="1:33" x14ac:dyDescent="0.2">
      <c r="O30" s="106"/>
      <c r="T30" s="102"/>
      <c r="U30" s="102"/>
      <c r="V30" s="102"/>
      <c r="W30" s="102"/>
    </row>
    <row r="31" spans="1:33" x14ac:dyDescent="0.2">
      <c r="B31" s="107" t="s">
        <v>47</v>
      </c>
      <c r="C31" s="108"/>
      <c r="D31" s="108"/>
      <c r="E31" s="108"/>
      <c r="F31" s="108"/>
      <c r="G31" s="108"/>
      <c r="H31" s="108"/>
      <c r="I31" s="108"/>
    </row>
    <row r="32" spans="1:33" x14ac:dyDescent="0.2">
      <c r="B32" s="107" t="s">
        <v>48</v>
      </c>
      <c r="C32" s="108"/>
      <c r="D32" s="108"/>
      <c r="E32" s="108"/>
      <c r="F32" s="108"/>
      <c r="G32" s="108"/>
      <c r="H32" s="108"/>
      <c r="I32" s="108"/>
    </row>
    <row r="33" spans="1:19" ht="13.5" thickBot="1" x14ac:dyDescent="0.25">
      <c r="B33" s="3"/>
      <c r="C33" s="109"/>
      <c r="D33" s="109"/>
      <c r="E33" s="109"/>
      <c r="F33" s="109"/>
      <c r="G33" s="109"/>
      <c r="H33" s="109"/>
      <c r="I33" s="109"/>
    </row>
    <row r="34" spans="1:19" ht="42" x14ac:dyDescent="0.2">
      <c r="A34" s="110" t="s">
        <v>49</v>
      </c>
      <c r="B34" s="111" t="s">
        <v>50</v>
      </c>
      <c r="C34" s="111" t="s">
        <v>51</v>
      </c>
      <c r="D34" s="111" t="s">
        <v>52</v>
      </c>
      <c r="E34" s="111" t="s">
        <v>53</v>
      </c>
      <c r="F34" s="111" t="s">
        <v>54</v>
      </c>
      <c r="G34" s="111" t="s">
        <v>55</v>
      </c>
      <c r="H34" s="111" t="s">
        <v>56</v>
      </c>
      <c r="I34" s="111" t="s">
        <v>57</v>
      </c>
      <c r="J34" s="111" t="s">
        <v>58</v>
      </c>
      <c r="K34" s="111" t="s">
        <v>59</v>
      </c>
      <c r="L34" s="111" t="s">
        <v>60</v>
      </c>
      <c r="M34" s="111" t="s">
        <v>61</v>
      </c>
      <c r="N34" s="111" t="s">
        <v>62</v>
      </c>
      <c r="O34" s="112" t="s">
        <v>63</v>
      </c>
      <c r="S34"/>
    </row>
    <row r="35" spans="1:19" x14ac:dyDescent="0.2">
      <c r="A35" s="113" t="s">
        <v>64</v>
      </c>
      <c r="B35" s="114" t="s">
        <v>65</v>
      </c>
      <c r="C35" s="115">
        <v>176</v>
      </c>
      <c r="D35" s="115">
        <v>467</v>
      </c>
      <c r="E35" s="115">
        <v>398</v>
      </c>
      <c r="F35" s="115">
        <v>372</v>
      </c>
      <c r="G35" s="115">
        <v>620</v>
      </c>
      <c r="H35" s="115">
        <v>126</v>
      </c>
      <c r="I35" s="115">
        <v>403</v>
      </c>
      <c r="J35" s="115">
        <v>365</v>
      </c>
      <c r="K35" s="115">
        <v>345</v>
      </c>
      <c r="L35" s="115">
        <v>495</v>
      </c>
      <c r="M35" s="115">
        <v>2033</v>
      </c>
      <c r="N35" s="115">
        <v>1734</v>
      </c>
      <c r="O35" s="116">
        <f>SUM(O36:O48)</f>
        <v>4355</v>
      </c>
      <c r="S35"/>
    </row>
    <row r="36" spans="1:19" x14ac:dyDescent="0.2">
      <c r="A36" s="117" t="s">
        <v>23</v>
      </c>
      <c r="B36" s="118" t="s">
        <v>24</v>
      </c>
      <c r="C36" s="119">
        <v>0</v>
      </c>
      <c r="D36" s="119">
        <v>0</v>
      </c>
      <c r="E36" s="119">
        <v>3</v>
      </c>
      <c r="F36" s="119">
        <v>15</v>
      </c>
      <c r="G36" s="119">
        <v>15</v>
      </c>
      <c r="H36" s="60">
        <v>0</v>
      </c>
      <c r="I36" s="60">
        <v>0</v>
      </c>
      <c r="J36" s="60">
        <v>0</v>
      </c>
      <c r="K36" s="60">
        <v>0</v>
      </c>
      <c r="L36" s="60">
        <v>1</v>
      </c>
      <c r="M36" s="120">
        <v>31</v>
      </c>
      <c r="N36" s="120">
        <v>13</v>
      </c>
      <c r="O36" s="121">
        <f>M36+N36</f>
        <v>44</v>
      </c>
      <c r="S36"/>
    </row>
    <row r="37" spans="1:19" x14ac:dyDescent="0.2">
      <c r="A37" s="117" t="s">
        <v>25</v>
      </c>
      <c r="B37" s="118" t="s">
        <v>26</v>
      </c>
      <c r="C37" s="119">
        <v>21</v>
      </c>
      <c r="D37" s="119">
        <v>42</v>
      </c>
      <c r="E37" s="119">
        <v>33</v>
      </c>
      <c r="F37" s="119">
        <v>17</v>
      </c>
      <c r="G37" s="119">
        <v>253</v>
      </c>
      <c r="H37" s="60">
        <v>20</v>
      </c>
      <c r="I37" s="60">
        <v>30</v>
      </c>
      <c r="J37" s="60">
        <v>25</v>
      </c>
      <c r="K37" s="60">
        <v>13</v>
      </c>
      <c r="L37" s="60">
        <v>150</v>
      </c>
      <c r="M37" s="120">
        <v>323</v>
      </c>
      <c r="N37" s="120">
        <v>276</v>
      </c>
      <c r="O37" s="121">
        <f t="shared" ref="O37:O48" si="11">M37+N37</f>
        <v>599</v>
      </c>
      <c r="S37"/>
    </row>
    <row r="38" spans="1:19" x14ac:dyDescent="0.2">
      <c r="A38" s="117" t="s">
        <v>27</v>
      </c>
      <c r="B38" s="118" t="s">
        <v>66</v>
      </c>
      <c r="C38" s="119">
        <v>103</v>
      </c>
      <c r="D38" s="119">
        <v>198</v>
      </c>
      <c r="E38" s="119">
        <v>176</v>
      </c>
      <c r="F38" s="119">
        <v>63</v>
      </c>
      <c r="G38" s="119">
        <v>50</v>
      </c>
      <c r="H38" s="60">
        <v>62</v>
      </c>
      <c r="I38" s="60">
        <v>199</v>
      </c>
      <c r="J38" s="60">
        <v>180</v>
      </c>
      <c r="K38" s="60">
        <v>65</v>
      </c>
      <c r="L38" s="60">
        <v>45</v>
      </c>
      <c r="M38" s="120">
        <v>893</v>
      </c>
      <c r="N38" s="120">
        <v>765</v>
      </c>
      <c r="O38" s="121">
        <f t="shared" si="11"/>
        <v>1658</v>
      </c>
      <c r="S38"/>
    </row>
    <row r="39" spans="1:19" x14ac:dyDescent="0.2">
      <c r="A39" s="117" t="s">
        <v>29</v>
      </c>
      <c r="B39" s="118" t="s">
        <v>30</v>
      </c>
      <c r="C39" s="119">
        <v>0</v>
      </c>
      <c r="D39" s="119">
        <v>0</v>
      </c>
      <c r="E39" s="119">
        <v>40</v>
      </c>
      <c r="F39" s="119">
        <v>140</v>
      </c>
      <c r="G39" s="119">
        <v>0</v>
      </c>
      <c r="H39" s="60">
        <v>0</v>
      </c>
      <c r="I39" s="60">
        <v>0</v>
      </c>
      <c r="J39" s="60">
        <v>40</v>
      </c>
      <c r="K39" s="60">
        <v>120</v>
      </c>
      <c r="L39" s="60">
        <v>0</v>
      </c>
      <c r="M39" s="120">
        <v>200</v>
      </c>
      <c r="N39" s="120">
        <v>181</v>
      </c>
      <c r="O39" s="121">
        <f t="shared" si="11"/>
        <v>381</v>
      </c>
      <c r="S39"/>
    </row>
    <row r="40" spans="1:19" x14ac:dyDescent="0.2">
      <c r="A40" s="117" t="s">
        <v>31</v>
      </c>
      <c r="B40" s="118" t="s">
        <v>32</v>
      </c>
      <c r="C40" s="119">
        <v>0</v>
      </c>
      <c r="D40" s="119">
        <v>0</v>
      </c>
      <c r="E40" s="119">
        <v>1</v>
      </c>
      <c r="F40" s="119">
        <v>2</v>
      </c>
      <c r="G40" s="119">
        <v>27</v>
      </c>
      <c r="H40" s="60">
        <v>0</v>
      </c>
      <c r="I40" s="60">
        <v>0</v>
      </c>
      <c r="J40" s="60">
        <v>0</v>
      </c>
      <c r="K40" s="60">
        <v>1</v>
      </c>
      <c r="L40" s="60">
        <v>3</v>
      </c>
      <c r="M40" s="120">
        <v>28</v>
      </c>
      <c r="N40" s="120">
        <v>5</v>
      </c>
      <c r="O40" s="121">
        <f t="shared" si="11"/>
        <v>33</v>
      </c>
    </row>
    <row r="41" spans="1:19" x14ac:dyDescent="0.2">
      <c r="A41" s="117" t="s">
        <v>33</v>
      </c>
      <c r="B41" s="118" t="s">
        <v>34</v>
      </c>
      <c r="C41" s="119">
        <v>15</v>
      </c>
      <c r="D41" s="119">
        <v>16</v>
      </c>
      <c r="E41" s="119">
        <v>5</v>
      </c>
      <c r="F41" s="119">
        <v>16</v>
      </c>
      <c r="G41" s="119">
        <v>34</v>
      </c>
      <c r="H41" s="60">
        <v>14</v>
      </c>
      <c r="I41" s="60">
        <v>16</v>
      </c>
      <c r="J41" s="60">
        <v>14</v>
      </c>
      <c r="K41" s="60">
        <v>14</v>
      </c>
      <c r="L41" s="60">
        <v>48</v>
      </c>
      <c r="M41" s="120">
        <v>85</v>
      </c>
      <c r="N41" s="120">
        <v>95</v>
      </c>
      <c r="O41" s="121">
        <f t="shared" si="11"/>
        <v>180</v>
      </c>
    </row>
    <row r="42" spans="1:19" x14ac:dyDescent="0.2">
      <c r="A42" s="117" t="s">
        <v>35</v>
      </c>
      <c r="B42" s="118" t="s">
        <v>36</v>
      </c>
      <c r="C42" s="119">
        <v>2</v>
      </c>
      <c r="D42" s="119">
        <v>3</v>
      </c>
      <c r="E42" s="119">
        <v>0</v>
      </c>
      <c r="F42" s="119">
        <v>0</v>
      </c>
      <c r="G42" s="119">
        <v>9</v>
      </c>
      <c r="H42" s="60">
        <v>4</v>
      </c>
      <c r="I42" s="60">
        <v>6</v>
      </c>
      <c r="J42" s="60">
        <v>11</v>
      </c>
      <c r="K42" s="60">
        <v>21</v>
      </c>
      <c r="L42" s="60">
        <v>26</v>
      </c>
      <c r="M42" s="120">
        <v>58</v>
      </c>
      <c r="N42" s="120">
        <v>13</v>
      </c>
      <c r="O42" s="121">
        <f t="shared" si="11"/>
        <v>71</v>
      </c>
    </row>
    <row r="43" spans="1:19" x14ac:dyDescent="0.2">
      <c r="A43" s="117" t="s">
        <v>67</v>
      </c>
      <c r="B43" s="118" t="s">
        <v>68</v>
      </c>
      <c r="C43" s="119">
        <v>25</v>
      </c>
      <c r="D43" s="119">
        <v>196</v>
      </c>
      <c r="E43" s="119">
        <v>128</v>
      </c>
      <c r="F43" s="119">
        <v>118</v>
      </c>
      <c r="G43" s="119">
        <v>185</v>
      </c>
      <c r="H43" s="60">
        <v>25</v>
      </c>
      <c r="I43" s="60">
        <v>140</v>
      </c>
      <c r="J43" s="60">
        <v>85</v>
      </c>
      <c r="K43" s="60">
        <v>110</v>
      </c>
      <c r="L43" s="60">
        <v>186</v>
      </c>
      <c r="M43" s="120">
        <v>590</v>
      </c>
      <c r="N43" s="120">
        <v>335</v>
      </c>
      <c r="O43" s="121">
        <f t="shared" si="11"/>
        <v>925</v>
      </c>
      <c r="S43"/>
    </row>
    <row r="44" spans="1:19" x14ac:dyDescent="0.2">
      <c r="A44" s="117" t="s">
        <v>41</v>
      </c>
      <c r="B44" s="118" t="s">
        <v>42</v>
      </c>
      <c r="C44" s="119">
        <v>10</v>
      </c>
      <c r="D44" s="119">
        <v>12</v>
      </c>
      <c r="E44" s="119">
        <v>12</v>
      </c>
      <c r="F44" s="119">
        <v>1</v>
      </c>
      <c r="G44" s="119">
        <v>47</v>
      </c>
      <c r="H44" s="60">
        <v>1</v>
      </c>
      <c r="I44" s="60">
        <v>12</v>
      </c>
      <c r="J44" s="60">
        <v>10</v>
      </c>
      <c r="K44" s="60">
        <v>1</v>
      </c>
      <c r="L44" s="60">
        <v>36</v>
      </c>
      <c r="M44" s="120">
        <v>68</v>
      </c>
      <c r="N44" s="120">
        <v>58</v>
      </c>
      <c r="O44" s="121">
        <f t="shared" si="11"/>
        <v>126</v>
      </c>
      <c r="S44"/>
    </row>
    <row r="45" spans="1:19" x14ac:dyDescent="0.2">
      <c r="A45" s="117"/>
      <c r="B45" s="118" t="s">
        <v>38</v>
      </c>
      <c r="C45" s="122"/>
      <c r="D45" s="122"/>
      <c r="E45" s="122"/>
      <c r="F45" s="122"/>
      <c r="G45" s="122"/>
      <c r="H45" s="123"/>
      <c r="I45" s="123"/>
      <c r="J45" s="123"/>
      <c r="K45" s="123"/>
      <c r="L45" s="123"/>
      <c r="M45" s="120">
        <v>86</v>
      </c>
      <c r="N45" s="120">
        <v>89</v>
      </c>
      <c r="O45" s="121">
        <f t="shared" si="11"/>
        <v>175</v>
      </c>
      <c r="S45"/>
    </row>
    <row r="46" spans="1:19" x14ac:dyDescent="0.2">
      <c r="A46" s="117"/>
      <c r="B46" s="118" t="s">
        <v>39</v>
      </c>
      <c r="C46" s="122"/>
      <c r="D46" s="122"/>
      <c r="E46" s="122"/>
      <c r="F46" s="122"/>
      <c r="G46" s="122"/>
      <c r="H46" s="123"/>
      <c r="I46" s="123"/>
      <c r="J46" s="123"/>
      <c r="K46" s="123"/>
      <c r="L46" s="123"/>
      <c r="M46" s="120">
        <v>25</v>
      </c>
      <c r="N46" s="120">
        <v>27</v>
      </c>
      <c r="O46" s="121">
        <f t="shared" si="11"/>
        <v>52</v>
      </c>
      <c r="S46"/>
    </row>
    <row r="47" spans="1:19" x14ac:dyDescent="0.2">
      <c r="A47" s="117"/>
      <c r="B47" s="124" t="s">
        <v>69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0">
        <v>33</v>
      </c>
      <c r="N47" s="120">
        <v>4</v>
      </c>
      <c r="O47" s="121">
        <f t="shared" si="11"/>
        <v>37</v>
      </c>
      <c r="S47"/>
    </row>
    <row r="48" spans="1:19" ht="13.5" thickBot="1" x14ac:dyDescent="0.25">
      <c r="A48" s="126" t="s">
        <v>70</v>
      </c>
      <c r="B48" s="127" t="s">
        <v>71</v>
      </c>
      <c r="C48" s="128">
        <v>1</v>
      </c>
      <c r="D48" s="128">
        <v>3</v>
      </c>
      <c r="E48" s="128">
        <v>12</v>
      </c>
      <c r="F48" s="128">
        <v>13</v>
      </c>
      <c r="G48" s="128">
        <v>64</v>
      </c>
      <c r="H48" s="80">
        <v>1</v>
      </c>
      <c r="I48" s="80">
        <v>3</v>
      </c>
      <c r="J48" s="80">
        <v>8</v>
      </c>
      <c r="K48" s="80">
        <v>0</v>
      </c>
      <c r="L48" s="80">
        <v>15</v>
      </c>
      <c r="M48" s="129">
        <v>65</v>
      </c>
      <c r="N48" s="129">
        <v>9</v>
      </c>
      <c r="O48" s="121">
        <f t="shared" si="11"/>
        <v>74</v>
      </c>
      <c r="S48"/>
    </row>
  </sheetData>
  <mergeCells count="1">
    <mergeCell ref="T4:T5"/>
  </mergeCells>
  <pageMargins left="0.75" right="0.75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Berit Røneid</cp:lastModifiedBy>
  <dcterms:created xsi:type="dcterms:W3CDTF">2017-03-29T21:16:56Z</dcterms:created>
  <dcterms:modified xsi:type="dcterms:W3CDTF">2017-03-31T08:24:09Z</dcterms:modified>
</cp:coreProperties>
</file>